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uwaki\Desktop\地共済\"/>
    </mc:Choice>
  </mc:AlternateContent>
  <xr:revisionPtr revIDLastSave="0" documentId="8_{471AFF65-6FB6-456F-B3F3-4588CAAF423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普通・特別（修学以外）・住宅" sheetId="5" r:id="rId1"/>
    <sheet name="修　　　学　　　用" sheetId="9" r:id="rId2"/>
  </sheets>
  <definedNames>
    <definedName name="_xlnm._FilterDatabase" localSheetId="1" hidden="1">'修　　　学　　　用'!$D$5:$D$5</definedName>
    <definedName name="_xlnm._FilterDatabase" localSheetId="0" hidden="1">'普通・特別（修学以外）・住宅'!$D$5:$D$5</definedName>
    <definedName name="_xlnm.Print_Area" localSheetId="1">'修　　　学　　　用'!$A$1:$L$22</definedName>
    <definedName name="_xlnm.Print_Area" localSheetId="0">'普通・特別（修学以外）・住宅'!$A$1:$L$41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5" l="1"/>
  <c r="D8" i="9" l="1"/>
  <c r="D32" i="5" l="1"/>
  <c r="D33" i="5" s="1"/>
  <c r="D34" i="5" s="1"/>
  <c r="H7" i="9"/>
  <c r="D17" i="9"/>
  <c r="D11" i="5"/>
  <c r="H20" i="5"/>
  <c r="H21" i="5" s="1"/>
  <c r="I28" i="5" s="1"/>
  <c r="D20" i="5"/>
  <c r="D22" i="5" s="1"/>
  <c r="D21" i="5" s="1"/>
  <c r="D24" i="5"/>
  <c r="E28" i="5" s="1"/>
  <c r="D15" i="5"/>
  <c r="D16" i="5"/>
  <c r="E19" i="9" l="1"/>
  <c r="E21" i="9" s="1"/>
  <c r="H7" i="5"/>
  <c r="E36" i="5" s="1"/>
  <c r="H19" i="9"/>
  <c r="E29" i="5"/>
  <c r="H8" i="5" s="1"/>
  <c r="E37" i="5" s="1"/>
  <c r="D26" i="5"/>
  <c r="D25" i="5" s="1"/>
  <c r="E39" i="5" l="1"/>
  <c r="H36" i="5"/>
  <c r="H39" i="5" s="1"/>
  <c r="E40" i="5"/>
  <c r="J15" i="5" s="1"/>
  <c r="H16" i="9"/>
  <c r="H17" i="9" s="1"/>
  <c r="H21" i="9" s="1"/>
  <c r="J12" i="9" s="1"/>
  <c r="J14" i="5" l="1"/>
  <c r="P15" i="5" s="1"/>
</calcChain>
</file>

<file path=xl/sharedStrings.xml><?xml version="1.0" encoding="utf-8"?>
<sst xmlns="http://schemas.openxmlformats.org/spreadsheetml/2006/main" count="93" uniqueCount="34">
  <si>
    <t>円</t>
    <rPh sb="0" eb="1">
      <t>エン</t>
    </rPh>
    <phoneticPr fontId="1"/>
  </si>
  <si>
    <t>回</t>
    <rPh sb="0" eb="1">
      <t>カイ</t>
    </rPh>
    <phoneticPr fontId="1"/>
  </si>
  <si>
    <t>月</t>
    <rPh sb="0" eb="1">
      <t>ツキ</t>
    </rPh>
    <phoneticPr fontId="1"/>
  </si>
  <si>
    <t>償還回数</t>
    <rPh sb="0" eb="2">
      <t>ショウカン</t>
    </rPh>
    <rPh sb="2" eb="4">
      <t>カイスウ</t>
    </rPh>
    <phoneticPr fontId="1"/>
  </si>
  <si>
    <t>月賦</t>
    <rPh sb="0" eb="2">
      <t>ゲップ</t>
    </rPh>
    <phoneticPr fontId="1"/>
  </si>
  <si>
    <t>貸付月</t>
    <rPh sb="0" eb="2">
      <t>カシツケ</t>
    </rPh>
    <rPh sb="2" eb="3">
      <t>ツキ</t>
    </rPh>
    <phoneticPr fontId="1"/>
  </si>
  <si>
    <t>ヶ月</t>
    <rPh sb="1" eb="2">
      <t>ゲツ</t>
    </rPh>
    <phoneticPr fontId="1"/>
  </si>
  <si>
    <t>賦金率</t>
    <rPh sb="0" eb="1">
      <t>ミツグ</t>
    </rPh>
    <rPh sb="1" eb="2">
      <t>キン</t>
    </rPh>
    <rPh sb="2" eb="3">
      <t>リツ</t>
    </rPh>
    <phoneticPr fontId="1"/>
  </si>
  <si>
    <t>償還額</t>
    <rPh sb="0" eb="2">
      <t>ショウカン</t>
    </rPh>
    <rPh sb="2" eb="3">
      <t>ガク</t>
    </rPh>
    <phoneticPr fontId="1"/>
  </si>
  <si>
    <t>（毎月）</t>
    <rPh sb="1" eb="3">
      <t>マイツキ</t>
    </rPh>
    <phoneticPr fontId="1"/>
  </si>
  <si>
    <t>貸付金額</t>
    <rPh sb="0" eb="2">
      <t>カシツケ</t>
    </rPh>
    <rPh sb="2" eb="4">
      <t>キンガク</t>
    </rPh>
    <phoneticPr fontId="1"/>
  </si>
  <si>
    <t>償還方法</t>
    <rPh sb="0" eb="2">
      <t>ショウカン</t>
    </rPh>
    <rPh sb="2" eb="4">
      <t>ホウホウ</t>
    </rPh>
    <phoneticPr fontId="1"/>
  </si>
  <si>
    <t>年利</t>
  </si>
  <si>
    <t>月利</t>
  </si>
  <si>
    <t>半利</t>
  </si>
  <si>
    <t>毎月</t>
    <rPh sb="0" eb="2">
      <t>マイツキ</t>
    </rPh>
    <phoneticPr fontId="1"/>
  </si>
  <si>
    <t>ﾎﾞｰﾅｽ</t>
    <phoneticPr fontId="1"/>
  </si>
  <si>
    <t>（ﾎﾞｰﾅｽ）</t>
    <phoneticPr fontId="1"/>
  </si>
  <si>
    <t>貸付種類</t>
    <rPh sb="0" eb="2">
      <t>カシツケ</t>
    </rPh>
    <rPh sb="2" eb="4">
      <t>シュルイ</t>
    </rPh>
    <phoneticPr fontId="1"/>
  </si>
  <si>
    <t>半年賦</t>
    <rPh sb="0" eb="1">
      <t>ハン</t>
    </rPh>
    <rPh sb="1" eb="3">
      <t>ネンプ</t>
    </rPh>
    <phoneticPr fontId="1"/>
  </si>
  <si>
    <t>（月賦）</t>
    <rPh sb="1" eb="3">
      <t>ゲップ</t>
    </rPh>
    <phoneticPr fontId="1"/>
  </si>
  <si>
    <t>（ﾎﾞｰﾅｽ）</t>
    <phoneticPr fontId="1"/>
  </si>
  <si>
    <t>（併用）</t>
    <rPh sb="1" eb="3">
      <t>ヘイヨウ</t>
    </rPh>
    <phoneticPr fontId="1"/>
  </si>
  <si>
    <t>（住宅）</t>
    <rPh sb="1" eb="3">
      <t>ジュウタク</t>
    </rPh>
    <phoneticPr fontId="1"/>
  </si>
  <si>
    <t>半年賦初回</t>
    <rPh sb="0" eb="1">
      <t>ハン</t>
    </rPh>
    <rPh sb="1" eb="3">
      <t>ネンプ</t>
    </rPh>
    <rPh sb="3" eb="5">
      <t>ショカイ</t>
    </rPh>
    <phoneticPr fontId="1"/>
  </si>
  <si>
    <t>ﾎﾞｰﾅｽ初回経過月</t>
    <rPh sb="5" eb="7">
      <t>ショカイ</t>
    </rPh>
    <rPh sb="7" eb="9">
      <t>ケイカ</t>
    </rPh>
    <rPh sb="9" eb="10">
      <t>ツキ</t>
    </rPh>
    <phoneticPr fontId="1"/>
  </si>
  <si>
    <t>償 還 額 計 算</t>
    <rPh sb="0" eb="1">
      <t>ショウ</t>
    </rPh>
    <rPh sb="2" eb="3">
      <t>カン</t>
    </rPh>
    <rPh sb="4" eb="5">
      <t>ガク</t>
    </rPh>
    <rPh sb="6" eb="7">
      <t>ケイ</t>
    </rPh>
    <rPh sb="8" eb="9">
      <t>ザン</t>
    </rPh>
    <phoneticPr fontId="1"/>
  </si>
  <si>
    <t>に入力</t>
    <rPh sb="1" eb="3">
      <t>ニュウリョク</t>
    </rPh>
    <phoneticPr fontId="1"/>
  </si>
  <si>
    <t>普通・特別の
償還回数</t>
    <rPh sb="7" eb="9">
      <t>ショウカン</t>
    </rPh>
    <rPh sb="9" eb="11">
      <t>カイスウ</t>
    </rPh>
    <phoneticPr fontId="1"/>
  </si>
  <si>
    <t>月賦弁済</t>
  </si>
  <si>
    <t>償 還 額 計 算 （修学貸付用）</t>
    <rPh sb="0" eb="1">
      <t>ショウ</t>
    </rPh>
    <rPh sb="2" eb="3">
      <t>カン</t>
    </rPh>
    <rPh sb="4" eb="5">
      <t>ガク</t>
    </rPh>
    <rPh sb="6" eb="7">
      <t>ケイ</t>
    </rPh>
    <rPh sb="8" eb="9">
      <t>ザン</t>
    </rPh>
    <rPh sb="11" eb="13">
      <t>シュウガク</t>
    </rPh>
    <rPh sb="13" eb="15">
      <t>カシツケ</t>
    </rPh>
    <rPh sb="15" eb="16">
      <t>ヨウ</t>
    </rPh>
    <phoneticPr fontId="1"/>
  </si>
  <si>
    <t>毎月×12 + ﾎﾞｰﾅｽ×2</t>
    <rPh sb="0" eb="2">
      <t>マイツキ</t>
    </rPh>
    <phoneticPr fontId="1"/>
  </si>
  <si>
    <t>特別貸付は
２万円単位</t>
    <rPh sb="0" eb="2">
      <t>トクベツ</t>
    </rPh>
    <rPh sb="2" eb="3">
      <t>カ</t>
    </rPh>
    <rPh sb="3" eb="4">
      <t>ツ</t>
    </rPh>
    <rPh sb="7" eb="9">
      <t>マンエン</t>
    </rPh>
    <rPh sb="9" eb="11">
      <t>タンイ</t>
    </rPh>
    <phoneticPr fontId="1"/>
  </si>
  <si>
    <t>修学</t>
    <rPh sb="0" eb="2">
      <t>シュウガク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</si>
</sst>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</font>
    <font>
      <b/>
      <i/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38" fontId="0" fillId="2" borderId="0" xfId="0" applyNumberFormat="1" applyFill="1"/>
    <xf numFmtId="38" fontId="0" fillId="2" borderId="1" xfId="0" applyNumberFormat="1" applyFill="1" applyBorder="1"/>
    <xf numFmtId="0" fontId="0" fillId="3" borderId="2" xfId="0" applyFill="1" applyBorder="1"/>
    <xf numFmtId="0" fontId="0" fillId="2" borderId="0" xfId="0" applyFill="1" applyAlignment="1">
      <alignment horizontal="right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0" fillId="2" borderId="5" xfId="0" applyFill="1" applyBorder="1"/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0" fillId="2" borderId="3" xfId="0" applyFill="1" applyBorder="1"/>
    <xf numFmtId="0" fontId="0" fillId="2" borderId="4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4" fillId="2" borderId="0" xfId="0" applyFont="1" applyFill="1" applyAlignment="1">
      <alignment wrapText="1"/>
    </xf>
    <xf numFmtId="0" fontId="0" fillId="2" borderId="11" xfId="0" applyFill="1" applyBorder="1"/>
    <xf numFmtId="38" fontId="0" fillId="3" borderId="2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38" fontId="0" fillId="3" borderId="2" xfId="0" applyNumberFormat="1" applyFill="1" applyBorder="1" applyAlignment="1" applyProtection="1">
      <alignment horizontal="center"/>
      <protection locked="0"/>
    </xf>
    <xf numFmtId="10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center"/>
    </xf>
    <xf numFmtId="38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 wrapText="1"/>
    </xf>
    <xf numFmtId="38" fontId="0" fillId="2" borderId="1" xfId="0" applyNumberFormat="1" applyFill="1" applyBorder="1"/>
    <xf numFmtId="38" fontId="0" fillId="2" borderId="11" xfId="0" applyNumberForma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38" fontId="2" fillId="4" borderId="5" xfId="0" applyNumberFormat="1" applyFont="1" applyFill="1" applyBorder="1" applyAlignment="1">
      <alignment vertical="center"/>
    </xf>
    <xf numFmtId="38" fontId="2" fillId="4" borderId="3" xfId="0" applyNumberFormat="1" applyFont="1" applyFill="1" applyBorder="1" applyAlignment="1">
      <alignment vertical="center"/>
    </xf>
    <xf numFmtId="38" fontId="2" fillId="4" borderId="8" xfId="0" applyNumberFormat="1" applyFont="1" applyFill="1" applyBorder="1" applyAlignment="1">
      <alignment vertical="center"/>
    </xf>
    <xf numFmtId="38" fontId="2" fillId="4" borderId="6" xfId="0" applyNumberFormat="1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wrapText="1"/>
    </xf>
    <xf numFmtId="38" fontId="0" fillId="3" borderId="15" xfId="0" applyNumberFormat="1" applyFill="1" applyBorder="1" applyAlignment="1" applyProtection="1">
      <alignment horizontal="center"/>
      <protection locked="0"/>
    </xf>
    <xf numFmtId="38" fontId="0" fillId="3" borderId="16" xfId="0" applyNumberFormat="1" applyFill="1" applyBorder="1" applyAlignment="1" applyProtection="1">
      <alignment horizontal="center"/>
      <protection locked="0"/>
    </xf>
    <xf numFmtId="38" fontId="0" fillId="2" borderId="0" xfId="0" applyNumberFormat="1" applyFill="1"/>
    <xf numFmtId="0" fontId="0" fillId="2" borderId="0" xfId="0" applyFill="1"/>
    <xf numFmtId="38" fontId="2" fillId="4" borderId="14" xfId="0" applyNumberFormat="1" applyFont="1" applyFill="1" applyBorder="1" applyAlignment="1">
      <alignment vertical="center"/>
    </xf>
    <xf numFmtId="38" fontId="2" fillId="4" borderId="12" xfId="0" applyNumberFormat="1" applyFont="1" applyFill="1" applyBorder="1" applyAlignment="1">
      <alignment vertical="center"/>
    </xf>
    <xf numFmtId="0" fontId="6" fillId="2" borderId="0" xfId="0" applyFont="1" applyFill="1" applyAlignment="1">
      <alignment wrapText="1"/>
    </xf>
    <xf numFmtId="38" fontId="0" fillId="2" borderId="1" xfId="0" applyNumberForma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</sheetPr>
  <dimension ref="A1:Q40"/>
  <sheetViews>
    <sheetView workbookViewId="0">
      <selection activeCell="H10" sqref="H10:I10"/>
    </sheetView>
  </sheetViews>
  <sheetFormatPr defaultRowHeight="13.5" x14ac:dyDescent="0.15"/>
  <cols>
    <col min="1" max="1" width="2.75" style="1" customWidth="1"/>
    <col min="2" max="2" width="3.125" style="1" customWidth="1"/>
    <col min="3" max="3" width="11.375" style="1" customWidth="1"/>
    <col min="4" max="4" width="12.875" style="1" customWidth="1"/>
    <col min="5" max="5" width="7.125" style="1" customWidth="1"/>
    <col min="6" max="6" width="9" style="1"/>
    <col min="7" max="7" width="6.5" style="1" customWidth="1"/>
    <col min="8" max="8" width="7.375" style="1" customWidth="1"/>
    <col min="9" max="9" width="6.5" style="1" customWidth="1"/>
    <col min="10" max="10" width="9" style="1"/>
    <col min="11" max="11" width="6.875" style="1" customWidth="1"/>
    <col min="12" max="12" width="4.25" style="1" customWidth="1"/>
    <col min="13" max="13" width="1.875" style="1" customWidth="1"/>
    <col min="14" max="14" width="6.75" style="1" customWidth="1"/>
    <col min="15" max="15" width="9" style="1"/>
    <col min="16" max="16" width="8.75" style="1" customWidth="1"/>
    <col min="17" max="17" width="3.5" style="1" customWidth="1"/>
    <col min="18" max="16384" width="9" style="1"/>
  </cols>
  <sheetData>
    <row r="1" spans="2:17" ht="7.5" customHeight="1" x14ac:dyDescent="0.15"/>
    <row r="2" spans="2:17" ht="17.25" customHeight="1" x14ac:dyDescent="0.2">
      <c r="B2" s="39" t="s">
        <v>26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7" ht="14.25" thickBot="1" x14ac:dyDescent="0.2"/>
    <row r="4" spans="2:17" ht="10.5" customHeight="1" x14ac:dyDescent="0.15">
      <c r="B4" s="14"/>
      <c r="C4" s="15"/>
      <c r="D4" s="15"/>
      <c r="E4" s="15"/>
      <c r="F4" s="15"/>
      <c r="G4" s="15"/>
      <c r="H4" s="15"/>
      <c r="I4" s="15"/>
      <c r="J4" s="15"/>
      <c r="K4" s="15"/>
      <c r="L4" s="10"/>
    </row>
    <row r="5" spans="2:17" ht="21.75" customHeight="1" x14ac:dyDescent="0.15">
      <c r="B5" s="16"/>
      <c r="C5" s="1" t="s">
        <v>18</v>
      </c>
      <c r="D5" s="25"/>
      <c r="L5" s="17"/>
    </row>
    <row r="6" spans="2:17" ht="10.5" customHeight="1" x14ac:dyDescent="0.15">
      <c r="B6" s="16"/>
      <c r="L6" s="17"/>
    </row>
    <row r="7" spans="2:17" ht="20.25" customHeight="1" x14ac:dyDescent="0.15">
      <c r="B7" s="16"/>
      <c r="C7" s="1" t="s">
        <v>10</v>
      </c>
      <c r="D7" s="23"/>
      <c r="E7" s="1" t="s">
        <v>0</v>
      </c>
      <c r="F7" s="1" t="s">
        <v>3</v>
      </c>
      <c r="G7" s="6" t="s">
        <v>9</v>
      </c>
      <c r="H7" s="1">
        <f>IF(D5="住宅",IF(H10="月賦弁済",I28,E28),D10)</f>
        <v>0</v>
      </c>
      <c r="I7" s="1" t="s">
        <v>1</v>
      </c>
      <c r="J7" s="1" t="s">
        <v>5</v>
      </c>
      <c r="K7" s="24"/>
      <c r="L7" s="17" t="s">
        <v>2</v>
      </c>
    </row>
    <row r="8" spans="2:17" ht="28.5" customHeight="1" x14ac:dyDescent="0.15">
      <c r="B8" s="16"/>
      <c r="C8" s="36" t="s">
        <v>32</v>
      </c>
      <c r="D8" s="35" t="str">
        <f>IF(MOD(D7,10000)=0,"","エラー")</f>
        <v/>
      </c>
      <c r="G8" s="6" t="s">
        <v>17</v>
      </c>
      <c r="H8" s="1">
        <f>IF(D5="住宅",IF(H10="月賦弁済",I29,E29),IF(H10="月賦弁済",0,D11))</f>
        <v>0</v>
      </c>
      <c r="I8" s="1" t="s">
        <v>1</v>
      </c>
      <c r="L8" s="17"/>
    </row>
    <row r="9" spans="2:17" x14ac:dyDescent="0.15">
      <c r="B9" s="16"/>
      <c r="C9" s="45" t="s">
        <v>28</v>
      </c>
      <c r="L9" s="17"/>
    </row>
    <row r="10" spans="2:17" ht="20.25" customHeight="1" x14ac:dyDescent="0.15">
      <c r="B10" s="16"/>
      <c r="C10" s="45"/>
      <c r="D10" s="24"/>
      <c r="E10" s="1" t="s">
        <v>1</v>
      </c>
      <c r="G10" s="6" t="s">
        <v>11</v>
      </c>
      <c r="H10" s="46"/>
      <c r="I10" s="47"/>
      <c r="L10" s="17"/>
      <c r="O10" s="5"/>
      <c r="P10" s="1" t="s">
        <v>27</v>
      </c>
    </row>
    <row r="11" spans="2:17" ht="20.25" customHeight="1" x14ac:dyDescent="0.15">
      <c r="B11" s="16"/>
      <c r="C11" s="21"/>
      <c r="D11" s="22">
        <f>IF(H10="月賦弁済",0,IF(D10=120,20,IF(D10=72,12,IF(D10=40,6,0))))</f>
        <v>0</v>
      </c>
      <c r="E11" s="1" t="s">
        <v>1</v>
      </c>
      <c r="G11" s="6"/>
      <c r="H11" s="3"/>
      <c r="L11" s="17"/>
    </row>
    <row r="12" spans="2:17" ht="14.25" thickBot="1" x14ac:dyDescent="0.2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20"/>
    </row>
    <row r="13" spans="2:17" ht="14.25" thickBot="1" x14ac:dyDescent="0.2"/>
    <row r="14" spans="2:17" ht="16.5" customHeight="1" x14ac:dyDescent="0.15">
      <c r="C14" s="1" t="s">
        <v>12</v>
      </c>
      <c r="D14" s="26">
        <v>1.26E-2</v>
      </c>
      <c r="H14" s="7" t="s">
        <v>8</v>
      </c>
      <c r="I14" s="8" t="s">
        <v>15</v>
      </c>
      <c r="J14" s="40" t="e">
        <f>IF(H10="月賦弁済",H39,E39)</f>
        <v>#DIV/0!</v>
      </c>
      <c r="K14" s="41"/>
      <c r="L14" s="9" t="s">
        <v>0</v>
      </c>
      <c r="O14" s="1" t="s">
        <v>31</v>
      </c>
    </row>
    <row r="15" spans="2:17" ht="16.5" customHeight="1" thickBot="1" x14ac:dyDescent="0.2">
      <c r="C15" s="1" t="s">
        <v>13</v>
      </c>
      <c r="D15" s="1">
        <f>D14/12</f>
        <v>1.0499999999999999E-3</v>
      </c>
      <c r="H15" s="11"/>
      <c r="I15" s="12" t="s">
        <v>16</v>
      </c>
      <c r="J15" s="42" t="e">
        <f>IF(H10="月賦弁済",H40,E40)</f>
        <v>#DIV/0!</v>
      </c>
      <c r="K15" s="43"/>
      <c r="L15" s="13" t="s">
        <v>0</v>
      </c>
      <c r="P15" s="4" t="e">
        <f>J14*12+J15*2</f>
        <v>#DIV/0!</v>
      </c>
      <c r="Q15" s="32" t="s">
        <v>0</v>
      </c>
    </row>
    <row r="16" spans="2:17" ht="12.75" customHeight="1" x14ac:dyDescent="0.15">
      <c r="C16" s="1" t="s">
        <v>14</v>
      </c>
      <c r="D16" s="1">
        <f>D14/2</f>
        <v>6.3E-3</v>
      </c>
    </row>
    <row r="18" spans="1:10" x14ac:dyDescent="0.15">
      <c r="D18" s="2" t="s">
        <v>22</v>
      </c>
      <c r="H18" s="44" t="s">
        <v>9</v>
      </c>
      <c r="I18" s="44"/>
    </row>
    <row r="20" spans="1:10" x14ac:dyDescent="0.15">
      <c r="C20" s="1" t="s">
        <v>10</v>
      </c>
      <c r="D20" s="4">
        <f>D7</f>
        <v>0</v>
      </c>
      <c r="E20" s="1" t="s">
        <v>0</v>
      </c>
      <c r="H20" s="37">
        <f>D7</f>
        <v>0</v>
      </c>
      <c r="I20" s="37"/>
      <c r="J20" s="1" t="s">
        <v>0</v>
      </c>
    </row>
    <row r="21" spans="1:10" x14ac:dyDescent="0.15">
      <c r="C21" s="1" t="s">
        <v>20</v>
      </c>
      <c r="D21" s="3">
        <f>D20-D22</f>
        <v>0</v>
      </c>
      <c r="E21" s="1" t="s">
        <v>0</v>
      </c>
      <c r="H21" s="38">
        <f>H20</f>
        <v>0</v>
      </c>
      <c r="I21" s="38"/>
      <c r="J21" s="1" t="s">
        <v>0</v>
      </c>
    </row>
    <row r="22" spans="1:10" x14ac:dyDescent="0.15">
      <c r="C22" s="1" t="s">
        <v>21</v>
      </c>
      <c r="D22" s="3">
        <f>ROUNDDOWN(D20/2/10000,0)*10000</f>
        <v>0</v>
      </c>
      <c r="E22" s="1" t="s">
        <v>0</v>
      </c>
    </row>
    <row r="23" spans="1:10" x14ac:dyDescent="0.15">
      <c r="D23" s="3"/>
    </row>
    <row r="24" spans="1:10" x14ac:dyDescent="0.15">
      <c r="A24" s="1" t="s">
        <v>23</v>
      </c>
      <c r="C24" s="1" t="s">
        <v>10</v>
      </c>
      <c r="D24" s="4">
        <f>D7</f>
        <v>0</v>
      </c>
      <c r="E24" s="1" t="s">
        <v>0</v>
      </c>
    </row>
    <row r="25" spans="1:10" x14ac:dyDescent="0.15">
      <c r="C25" s="1" t="s">
        <v>20</v>
      </c>
      <c r="D25" s="3">
        <f>D24-D26</f>
        <v>0</v>
      </c>
      <c r="E25" s="1" t="s">
        <v>0</v>
      </c>
    </row>
    <row r="26" spans="1:10" x14ac:dyDescent="0.15">
      <c r="C26" s="1" t="s">
        <v>21</v>
      </c>
      <c r="D26" s="3">
        <f>ROUNDDOWN(D24/2/500000,0)*500000</f>
        <v>0</v>
      </c>
      <c r="E26" s="1" t="s">
        <v>0</v>
      </c>
    </row>
    <row r="28" spans="1:10" x14ac:dyDescent="0.15">
      <c r="A28" s="1" t="s">
        <v>23</v>
      </c>
      <c r="C28" s="1" t="s">
        <v>3</v>
      </c>
      <c r="D28" s="1" t="s">
        <v>4</v>
      </c>
      <c r="E28" s="1">
        <f>IF(D24&lt;2600000,300,360)</f>
        <v>300</v>
      </c>
      <c r="F28" s="1" t="s">
        <v>1</v>
      </c>
      <c r="I28" s="1">
        <f>IF(H21&lt;1600000,250,IF(H21&lt;2600000,300,360))</f>
        <v>250</v>
      </c>
      <c r="J28" s="1" t="s">
        <v>1</v>
      </c>
    </row>
    <row r="29" spans="1:10" x14ac:dyDescent="0.15">
      <c r="D29" s="1" t="s">
        <v>19</v>
      </c>
      <c r="E29" s="1">
        <f>IF(D24&lt;2600000,50,60)</f>
        <v>50</v>
      </c>
      <c r="F29" s="1" t="s">
        <v>1</v>
      </c>
    </row>
    <row r="32" spans="1:10" x14ac:dyDescent="0.15">
      <c r="C32" s="1" t="s">
        <v>5</v>
      </c>
      <c r="D32" s="1">
        <f>K7</f>
        <v>0</v>
      </c>
      <c r="E32" s="1" t="s">
        <v>2</v>
      </c>
    </row>
    <row r="33" spans="3:10" x14ac:dyDescent="0.15">
      <c r="C33" s="1" t="s">
        <v>24</v>
      </c>
      <c r="D33" s="1">
        <f>IF(D32&lt;6,6,IF(D32&lt;12,12,6))</f>
        <v>6</v>
      </c>
      <c r="E33" s="1" t="s">
        <v>2</v>
      </c>
    </row>
    <row r="34" spans="3:10" x14ac:dyDescent="0.15">
      <c r="C34" s="6" t="s">
        <v>25</v>
      </c>
      <c r="D34" s="1">
        <f>ABS(D32-D33)</f>
        <v>6</v>
      </c>
      <c r="E34" s="1" t="s">
        <v>6</v>
      </c>
    </row>
    <row r="36" spans="3:10" x14ac:dyDescent="0.15">
      <c r="C36" s="1" t="s">
        <v>7</v>
      </c>
      <c r="D36" s="1" t="s">
        <v>4</v>
      </c>
      <c r="E36" s="49" t="e">
        <f>POWER(1+D15,H7)*D15/(POWER(1+D15,H7)-1)</f>
        <v>#DIV/0!</v>
      </c>
      <c r="F36" s="49"/>
      <c r="H36" s="49" t="e">
        <f>POWER(1+D15,H7)*D15/(POWER(1+D15,H7)-1)</f>
        <v>#DIV/0!</v>
      </c>
      <c r="I36" s="49"/>
    </row>
    <row r="37" spans="3:10" x14ac:dyDescent="0.15">
      <c r="D37" s="1" t="s">
        <v>19</v>
      </c>
      <c r="E37" s="49" t="e">
        <f>D16*(1+D16*D34/6)*POWER(1+D16,H8-1)/(POWER(1+D16,H8)-1)</f>
        <v>#DIV/0!</v>
      </c>
      <c r="F37" s="49"/>
      <c r="H37" s="49"/>
      <c r="I37" s="49"/>
    </row>
    <row r="38" spans="3:10" x14ac:dyDescent="0.15">
      <c r="E38" s="44"/>
      <c r="F38" s="44"/>
      <c r="H38" s="44"/>
      <c r="I38" s="44"/>
    </row>
    <row r="39" spans="3:10" x14ac:dyDescent="0.15">
      <c r="C39" s="1" t="s">
        <v>8</v>
      </c>
      <c r="D39" s="1" t="s">
        <v>4</v>
      </c>
      <c r="E39" s="48" t="e">
        <f>IF(D5="住宅",ROUND(D25*E36,0),ROUND(D21*E36,0))</f>
        <v>#DIV/0!</v>
      </c>
      <c r="F39" s="48"/>
      <c r="G39" s="1" t="s">
        <v>0</v>
      </c>
      <c r="H39" s="48" t="e">
        <f>ROUND(H21*H36,0)</f>
        <v>#DIV/0!</v>
      </c>
      <c r="I39" s="48"/>
      <c r="J39" s="1" t="s">
        <v>0</v>
      </c>
    </row>
    <row r="40" spans="3:10" x14ac:dyDescent="0.15">
      <c r="D40" s="1" t="s">
        <v>19</v>
      </c>
      <c r="E40" s="48" t="e">
        <f>IF(D5="住宅",ROUND(D26*E37,0),ROUND(D22*E37,0))</f>
        <v>#DIV/0!</v>
      </c>
      <c r="F40" s="48"/>
      <c r="G40" s="1" t="s">
        <v>0</v>
      </c>
      <c r="H40" s="44"/>
      <c r="I40" s="44"/>
    </row>
  </sheetData>
  <mergeCells count="18">
    <mergeCell ref="E40:F40"/>
    <mergeCell ref="H36:I36"/>
    <mergeCell ref="H37:I37"/>
    <mergeCell ref="H38:I38"/>
    <mergeCell ref="H39:I39"/>
    <mergeCell ref="H40:I40"/>
    <mergeCell ref="E36:F36"/>
    <mergeCell ref="E37:F37"/>
    <mergeCell ref="E38:F38"/>
    <mergeCell ref="E39:F39"/>
    <mergeCell ref="H20:I20"/>
    <mergeCell ref="H21:I21"/>
    <mergeCell ref="B2:L2"/>
    <mergeCell ref="J14:K14"/>
    <mergeCell ref="J15:K15"/>
    <mergeCell ref="H18:I18"/>
    <mergeCell ref="C9:C10"/>
    <mergeCell ref="H10:I10"/>
  </mergeCells>
  <phoneticPr fontId="1"/>
  <dataValidations count="5">
    <dataValidation type="list" allowBlank="1" showInputMessage="1" showErrorMessage="1" sqref="D10" xr:uid="{00000000-0002-0000-0000-000000000000}">
      <formula1>"120,72,40"</formula1>
    </dataValidation>
    <dataValidation type="list" allowBlank="1" showInputMessage="1" showErrorMessage="1" sqref="K7" xr:uid="{00000000-0002-0000-0000-000001000000}">
      <formula1>"1,2,3,4,5,6,7,8,9,10,11,12"</formula1>
    </dataValidation>
    <dataValidation type="list" allowBlank="1" showInputMessage="1" showErrorMessage="1" sqref="D5" xr:uid="{00000000-0002-0000-0000-000002000000}">
      <formula1>"住宅,普通・特別"</formula1>
    </dataValidation>
    <dataValidation type="list" allowBlank="1" showInputMessage="1" showErrorMessage="1" sqref="H10:I10" xr:uid="{00000000-0002-0000-0000-000003000000}">
      <formula1>"月賦弁済,ボーナス併用"</formula1>
    </dataValidation>
    <dataValidation type="whole" allowBlank="1" showInputMessage="1" showErrorMessage="1" sqref="D7" xr:uid="{00000000-0002-0000-0000-000004000000}">
      <formula1>10000</formula1>
      <formula2>18000000</formula2>
    </dataValidation>
  </dataValidations>
  <pageMargins left="0.72" right="0.78700000000000003" top="0.72" bottom="0.75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P21"/>
  <sheetViews>
    <sheetView tabSelected="1" workbookViewId="0">
      <selection activeCell="F12" sqref="F12"/>
    </sheetView>
  </sheetViews>
  <sheetFormatPr defaultRowHeight="13.5" x14ac:dyDescent="0.15"/>
  <cols>
    <col min="1" max="1" width="2.75" style="1" customWidth="1"/>
    <col min="2" max="2" width="3.125" style="1" customWidth="1"/>
    <col min="3" max="3" width="11.375" style="1" customWidth="1"/>
    <col min="4" max="4" width="12.875" style="1" customWidth="1"/>
    <col min="5" max="5" width="7.125" style="1" customWidth="1"/>
    <col min="6" max="6" width="9" style="1"/>
    <col min="7" max="7" width="6.5" style="1" customWidth="1"/>
    <col min="8" max="8" width="7.375" style="1" customWidth="1"/>
    <col min="9" max="9" width="6.5" style="1" customWidth="1"/>
    <col min="10" max="10" width="9" style="1"/>
    <col min="11" max="11" width="6.875" style="1" customWidth="1"/>
    <col min="12" max="12" width="4.25" style="1" customWidth="1"/>
    <col min="13" max="13" width="1.875" style="1" customWidth="1"/>
    <col min="14" max="14" width="6.75" style="1" customWidth="1"/>
    <col min="15" max="16384" width="9" style="1"/>
  </cols>
  <sheetData>
    <row r="1" spans="2:16" ht="7.5" customHeight="1" x14ac:dyDescent="0.15"/>
    <row r="2" spans="2:16" ht="17.25" customHeight="1" x14ac:dyDescent="0.2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6" ht="14.25" thickBot="1" x14ac:dyDescent="0.2"/>
    <row r="4" spans="2:16" ht="10.5" customHeight="1" x14ac:dyDescent="0.15">
      <c r="B4" s="14"/>
      <c r="C4" s="15"/>
      <c r="D4" s="15"/>
      <c r="E4" s="15"/>
      <c r="F4" s="15"/>
      <c r="G4" s="15"/>
      <c r="H4" s="15"/>
      <c r="I4" s="15"/>
      <c r="J4" s="15"/>
      <c r="K4" s="15"/>
      <c r="L4" s="10"/>
    </row>
    <row r="5" spans="2:16" ht="21.75" customHeight="1" x14ac:dyDescent="0.15">
      <c r="B5" s="16"/>
      <c r="C5" s="1" t="s">
        <v>18</v>
      </c>
      <c r="D5" s="31" t="s">
        <v>33</v>
      </c>
      <c r="L5" s="17"/>
    </row>
    <row r="6" spans="2:16" ht="14.25" customHeight="1" x14ac:dyDescent="0.15">
      <c r="B6" s="16"/>
      <c r="L6" s="17"/>
    </row>
    <row r="7" spans="2:16" ht="20.25" customHeight="1" x14ac:dyDescent="0.15">
      <c r="B7" s="16"/>
      <c r="C7" s="1" t="s">
        <v>10</v>
      </c>
      <c r="D7" s="23"/>
      <c r="E7" s="1" t="s">
        <v>0</v>
      </c>
      <c r="F7" s="1" t="s">
        <v>3</v>
      </c>
      <c r="G7" s="6" t="s">
        <v>9</v>
      </c>
      <c r="H7" s="1">
        <f>IF(D5="住宅",IF(H9="月賦弁済",#REF!,#REF!),D9)</f>
        <v>0</v>
      </c>
      <c r="I7" s="1" t="s">
        <v>1</v>
      </c>
      <c r="K7" s="27"/>
      <c r="L7" s="17"/>
    </row>
    <row r="8" spans="2:16" ht="14.25" x14ac:dyDescent="0.15">
      <c r="B8" s="16"/>
      <c r="C8" s="52" t="s">
        <v>3</v>
      </c>
      <c r="D8" s="34" t="str">
        <f>IF(MOD(D7,20000)=0,"","エラー")</f>
        <v/>
      </c>
      <c r="L8" s="17"/>
    </row>
    <row r="9" spans="2:16" ht="20.25" customHeight="1" x14ac:dyDescent="0.15">
      <c r="B9" s="16"/>
      <c r="C9" s="52"/>
      <c r="D9" s="24"/>
      <c r="E9" s="1" t="s">
        <v>1</v>
      </c>
      <c r="G9" s="6" t="s">
        <v>11</v>
      </c>
      <c r="H9" s="53" t="s">
        <v>29</v>
      </c>
      <c r="I9" s="53"/>
      <c r="L9" s="17"/>
      <c r="O9" s="5"/>
      <c r="P9" s="1" t="s">
        <v>27</v>
      </c>
    </row>
    <row r="10" spans="2:16" ht="14.25" thickBot="1" x14ac:dyDescent="0.2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20"/>
    </row>
    <row r="11" spans="2:16" ht="14.25" thickBot="1" x14ac:dyDescent="0.2"/>
    <row r="12" spans="2:16" ht="24" customHeight="1" thickBot="1" x14ac:dyDescent="0.2">
      <c r="H12" s="28" t="s">
        <v>8</v>
      </c>
      <c r="I12" s="29" t="s">
        <v>15</v>
      </c>
      <c r="J12" s="50" t="e">
        <f>IF(H9="月賦弁済",H21,E21)</f>
        <v>#DIV/0!</v>
      </c>
      <c r="K12" s="51"/>
      <c r="L12" s="30" t="s">
        <v>0</v>
      </c>
    </row>
    <row r="13" spans="2:16" ht="12.75" customHeight="1" x14ac:dyDescent="0.15"/>
    <row r="14" spans="2:16" x14ac:dyDescent="0.15">
      <c r="H14" s="44" t="s">
        <v>9</v>
      </c>
      <c r="I14" s="44"/>
    </row>
    <row r="16" spans="2:16" x14ac:dyDescent="0.15">
      <c r="C16" s="1" t="s">
        <v>12</v>
      </c>
      <c r="D16" s="26">
        <v>1.26E-2</v>
      </c>
      <c r="H16" s="37">
        <f>D7</f>
        <v>0</v>
      </c>
      <c r="I16" s="37"/>
      <c r="J16" s="1" t="s">
        <v>0</v>
      </c>
      <c r="O16" s="33"/>
    </row>
    <row r="17" spans="3:10" x14ac:dyDescent="0.15">
      <c r="C17" s="1" t="s">
        <v>13</v>
      </c>
      <c r="D17" s="1">
        <f>D16/12</f>
        <v>1.0499999999999999E-3</v>
      </c>
      <c r="H17" s="38">
        <f>H16</f>
        <v>0</v>
      </c>
      <c r="I17" s="38"/>
      <c r="J17" s="1" t="s">
        <v>0</v>
      </c>
    </row>
    <row r="19" spans="3:10" x14ac:dyDescent="0.15">
      <c r="C19" s="1" t="s">
        <v>7</v>
      </c>
      <c r="D19" s="1" t="s">
        <v>4</v>
      </c>
      <c r="E19" s="49" t="e">
        <f>POWER(1+D17,H7)*D17/(POWER(1+D17,H7)-1)</f>
        <v>#DIV/0!</v>
      </c>
      <c r="F19" s="49"/>
      <c r="H19" s="49" t="e">
        <f>POWER(1+D17,H7)*D17/(POWER(1+D17,H7)-1)</f>
        <v>#DIV/0!</v>
      </c>
      <c r="I19" s="49"/>
    </row>
    <row r="20" spans="3:10" x14ac:dyDescent="0.15">
      <c r="E20" s="44"/>
      <c r="F20" s="44"/>
      <c r="H20" s="44"/>
      <c r="I20" s="44"/>
    </row>
    <row r="21" spans="3:10" x14ac:dyDescent="0.15">
      <c r="C21" s="1" t="s">
        <v>8</v>
      </c>
      <c r="D21" s="1" t="s">
        <v>4</v>
      </c>
      <c r="E21" s="48" t="e">
        <f>IF(D5=0,ROUND(#REF!*E19,0),ROUND(#REF!*E19,0))</f>
        <v>#REF!</v>
      </c>
      <c r="F21" s="48"/>
      <c r="G21" s="1" t="s">
        <v>0</v>
      </c>
      <c r="H21" s="48" t="e">
        <f>ROUND(H17*H19,0)</f>
        <v>#DIV/0!</v>
      </c>
      <c r="I21" s="48"/>
      <c r="J21" s="1" t="s">
        <v>0</v>
      </c>
    </row>
  </sheetData>
  <mergeCells count="13">
    <mergeCell ref="H16:I16"/>
    <mergeCell ref="H17:I17"/>
    <mergeCell ref="B2:L2"/>
    <mergeCell ref="J12:K12"/>
    <mergeCell ref="H14:I14"/>
    <mergeCell ref="C8:C9"/>
    <mergeCell ref="H9:I9"/>
    <mergeCell ref="H19:I19"/>
    <mergeCell ref="H20:I20"/>
    <mergeCell ref="H21:I21"/>
    <mergeCell ref="E19:F19"/>
    <mergeCell ref="E20:F20"/>
    <mergeCell ref="E21:F21"/>
  </mergeCells>
  <phoneticPr fontId="1"/>
  <dataValidations count="2">
    <dataValidation type="whole" allowBlank="1" showInputMessage="1" showErrorMessage="1" sqref="D9" xr:uid="{00000000-0002-0000-0100-000000000000}">
      <formula1>1</formula1>
      <formula2>500</formula2>
    </dataValidation>
    <dataValidation type="whole" allowBlank="1" showInputMessage="1" showErrorMessage="1" sqref="D7" xr:uid="{00000000-0002-0000-0100-000001000000}">
      <formula1>100000</formula1>
      <formula2>1800000</formula2>
    </dataValidation>
  </dataValidations>
  <printOptions horizontalCentered="1"/>
  <pageMargins left="0.70866141732283472" right="0.78740157480314965" top="0.70866141732283472" bottom="0.7480314960629921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普通・特別（修学以外）・住宅</vt:lpstr>
      <vt:lpstr>修　　　学　　　用</vt:lpstr>
      <vt:lpstr>'修　　　学　　　用'!Print_Area</vt:lpstr>
      <vt:lpstr>'普通・特別（修学以外）・住宅'!Print_Area</vt:lpstr>
    </vt:vector>
  </TitlesOfParts>
  <Company>地方職員共済組合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地方職員共済組合</dc:creator>
  <cp:lastModifiedBy>a9236</cp:lastModifiedBy>
  <cp:lastPrinted>2023-07-11T03:40:04Z</cp:lastPrinted>
  <dcterms:created xsi:type="dcterms:W3CDTF">1999-03-11T02:44:22Z</dcterms:created>
  <dcterms:modified xsi:type="dcterms:W3CDTF">2023-10-18T04:32:42Z</dcterms:modified>
</cp:coreProperties>
</file>