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960" windowWidth="23180" windowHeight="20780" activeTab="0"/>
  </bookViews>
  <sheets>
    <sheet name="住宅貸付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<sst xmlns="http://schemas.openxmlformats.org/spreadsheetml/2006/main" count="43" uniqueCount="30">
  <si>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年利</t>
  </si>
  <si>
    <t>賦金率計算表</t>
  </si>
  <si>
    <t>賦金率</t>
  </si>
  <si>
    <t>毎月</t>
  </si>
  <si>
    <t>ボーナス</t>
  </si>
  <si>
    <t>償還方法</t>
  </si>
  <si>
    <t>月利</t>
  </si>
  <si>
    <t>半年利</t>
  </si>
  <si>
    <t>償還回数</t>
  </si>
  <si>
    <t>貸付希望予定月</t>
  </si>
  <si>
    <t>貸付月</t>
  </si>
  <si>
    <t>ボーナス初回償還月</t>
  </si>
  <si>
    <t>償還
金額</t>
  </si>
  <si>
    <t>毎月とボーナスへの元金充当額は、自動的に計算されます。</t>
  </si>
  <si>
    <t>１）</t>
  </si>
  <si>
    <t>２）</t>
  </si>
  <si>
    <t>３）</t>
  </si>
  <si>
    <t>次に償還方法を入力してください。</t>
  </si>
  <si>
    <t>償還方法は、毎月償還のみの場合は 「０」を</t>
  </si>
  <si>
    <t>ボーナス併用償還を希望される場合は「１」のいずれかを</t>
  </si>
  <si>
    <t>欄に入力して下さい。</t>
  </si>
  <si>
    <t>償還回数は、申込み額及び償還方法により自動計算されます。</t>
  </si>
  <si>
    <t>入力せずに、次の貸付希望予定月を入力して下さい。</t>
  </si>
  <si>
    <t>欄に貸付月の希望を入力してください。</t>
  </si>
  <si>
    <t>入力方法</t>
  </si>
  <si>
    <t>償還金額の欄に定期償還額が自動で表示されます。</t>
  </si>
  <si>
    <t>貸付申込み額</t>
  </si>
  <si>
    <t>住宅貸付以外の定期償還額は、ここでは計算できません！</t>
  </si>
  <si>
    <r>
      <t>（※必ず事前に貸付限度額及び貸付単位を確認してください）</t>
    </r>
    <r>
      <rPr>
        <sz val="11"/>
        <rFont val="ＭＳ Ｐ明朝"/>
        <family val="1"/>
      </rPr>
      <t xml:space="preserve">
欄に貸付申込み額を入力してください。</t>
    </r>
  </si>
  <si>
    <t>住宅災害貸付定期償還額計算書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</si>
</sst>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0.000%"/>
    <numFmt numFmtId="184" formatCode="0.0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i/>
      <u val="single"/>
      <sz val="14"/>
      <name val="ＭＳ Ｐゴシック"/>
      <family val="3"/>
    </font>
    <font>
      <sz val="11"/>
      <name val="ＭＳ Ｐ明朝"/>
      <family val="1"/>
    </font>
    <font>
      <i/>
      <u val="single"/>
      <sz val="14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b/>
      <i/>
      <sz val="11"/>
      <name val="ＭＳ Ｐゴシック"/>
      <family val="3"/>
    </font>
    <font>
      <u val="single"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77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77" fontId="2" fillId="0" borderId="15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3" borderId="15" xfId="0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" fillId="0" borderId="0" xfId="0" applyFont="1" applyAlignment="1">
      <alignment/>
    </xf>
    <xf numFmtId="0" fontId="0" fillId="34" borderId="26" xfId="0" applyFill="1" applyBorder="1" applyAlignment="1">
      <alignment/>
    </xf>
    <xf numFmtId="0" fontId="6" fillId="0" borderId="11" xfId="0" applyFont="1" applyBorder="1" applyAlignment="1">
      <alignment/>
    </xf>
    <xf numFmtId="38" fontId="6" fillId="0" borderId="12" xfId="47" applyFont="1" applyBorder="1" applyAlignment="1">
      <alignment/>
    </xf>
    <xf numFmtId="0" fontId="6" fillId="0" borderId="14" xfId="0" applyFont="1" applyBorder="1" applyAlignment="1">
      <alignment/>
    </xf>
    <xf numFmtId="38" fontId="6" fillId="0" borderId="15" xfId="47" applyFont="1" applyBorder="1" applyAlignment="1">
      <alignment/>
    </xf>
    <xf numFmtId="0" fontId="0" fillId="34" borderId="23" xfId="0" applyFill="1" applyBorder="1" applyAlignment="1">
      <alignment/>
    </xf>
    <xf numFmtId="38" fontId="7" fillId="35" borderId="27" xfId="47" applyFont="1" applyFill="1" applyBorder="1" applyAlignment="1">
      <alignment/>
    </xf>
    <xf numFmtId="0" fontId="0" fillId="35" borderId="2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9" xfId="0" applyBorder="1" applyAlignment="1">
      <alignment vertical="center"/>
    </xf>
    <xf numFmtId="183" fontId="0" fillId="0" borderId="26" xfId="41" applyNumberFormat="1" applyFill="1" applyBorder="1" applyAlignment="1">
      <alignment/>
    </xf>
    <xf numFmtId="183" fontId="0" fillId="0" borderId="26" xfId="41" applyNumberFormat="1" applyBorder="1" applyAlignment="1">
      <alignment/>
    </xf>
    <xf numFmtId="183" fontId="0" fillId="33" borderId="28" xfId="41" applyNumberFormat="1" applyFill="1" applyBorder="1" applyAlignment="1">
      <alignment/>
    </xf>
    <xf numFmtId="183" fontId="0" fillId="33" borderId="15" xfId="41" applyNumberFormat="1" applyFill="1" applyBorder="1" applyAlignment="1">
      <alignment/>
    </xf>
    <xf numFmtId="183" fontId="0" fillId="0" borderId="0" xfId="41" applyNumberFormat="1" applyAlignment="1">
      <alignment/>
    </xf>
    <xf numFmtId="38" fontId="0" fillId="0" borderId="29" xfId="47" applyFill="1" applyBorder="1" applyAlignment="1">
      <alignment/>
    </xf>
    <xf numFmtId="38" fontId="0" fillId="0" borderId="15" xfId="47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183" fontId="0" fillId="0" borderId="0" xfId="41" applyNumberFormat="1" applyFill="1" applyBorder="1" applyAlignment="1">
      <alignment/>
    </xf>
    <xf numFmtId="0" fontId="0" fillId="0" borderId="30" xfId="0" applyBorder="1" applyAlignment="1">
      <alignment horizontal="right"/>
    </xf>
    <xf numFmtId="0" fontId="0" fillId="0" borderId="0" xfId="0" applyFill="1" applyBorder="1" applyAlignment="1">
      <alignment/>
    </xf>
    <xf numFmtId="38" fontId="0" fillId="0" borderId="0" xfId="47" applyFill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36" borderId="23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 vertical="center"/>
    </xf>
    <xf numFmtId="0" fontId="10" fillId="0" borderId="0" xfId="0" applyFont="1" applyAlignment="1">
      <alignment/>
    </xf>
    <xf numFmtId="49" fontId="0" fillId="36" borderId="26" xfId="0" applyNumberFormat="1" applyFill="1" applyBorder="1" applyAlignment="1">
      <alignment horizontal="right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11" fillId="0" borderId="33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2:P44"/>
  <sheetViews>
    <sheetView showGridLines="0" showRowColHeaders="0" showZeros="0" tabSelected="1" showOutlineSymbols="0" zoomScale="150" zoomScaleNormal="150" workbookViewId="0" topLeftCell="A2">
      <selection activeCell="F4" sqref="F4"/>
    </sheetView>
  </sheetViews>
  <sheetFormatPr defaultColWidth="8.875" defaultRowHeight="13.5"/>
  <cols>
    <col min="1" max="1" width="5.125" style="0" customWidth="1"/>
    <col min="2" max="2" width="4.00390625" style="0" customWidth="1"/>
    <col min="3" max="3" width="0.875" style="0" customWidth="1"/>
    <col min="4" max="4" width="8.875" style="0" customWidth="1"/>
    <col min="5" max="5" width="12.375" style="0" bestFit="1" customWidth="1"/>
    <col min="6" max="6" width="12.125" style="0" customWidth="1"/>
    <col min="7" max="7" width="2.625" style="0" customWidth="1"/>
    <col min="8" max="8" width="3.125" style="0" customWidth="1"/>
    <col min="9" max="9" width="6.875" style="0" customWidth="1"/>
    <col min="10" max="10" width="8.625" style="0" customWidth="1"/>
    <col min="11" max="11" width="6.875" style="0" customWidth="1"/>
    <col min="12" max="13" width="8.875" style="0" customWidth="1"/>
    <col min="14" max="14" width="4.375" style="0" customWidth="1"/>
    <col min="15" max="15" width="6.875" style="0" customWidth="1"/>
  </cols>
  <sheetData>
    <row r="2" ht="19.5">
      <c r="A2" s="28" t="s">
        <v>29</v>
      </c>
    </row>
    <row r="3" ht="18" thickBot="1"/>
    <row r="4" spans="4:6" ht="18" thickBot="1">
      <c r="D4" s="38" t="s">
        <v>0</v>
      </c>
      <c r="E4" s="14"/>
      <c r="F4" s="39">
        <v>0.0093</v>
      </c>
    </row>
    <row r="5" spans="4:8" ht="16.5">
      <c r="D5" s="47"/>
      <c r="E5" s="48"/>
      <c r="F5" s="49"/>
      <c r="H5" s="57" t="s">
        <v>24</v>
      </c>
    </row>
    <row r="6" spans="4:8" ht="16.5">
      <c r="D6" s="47"/>
      <c r="E6" s="48"/>
      <c r="F6" s="49"/>
      <c r="H6" s="57"/>
    </row>
    <row r="7" ht="18" thickBot="1">
      <c r="I7" s="59"/>
    </row>
    <row r="8" spans="2:16" ht="26.25" customHeight="1">
      <c r="B8" s="53" t="s">
        <v>14</v>
      </c>
      <c r="D8" s="58" t="s">
        <v>26</v>
      </c>
      <c r="E8" s="26"/>
      <c r="F8" s="35"/>
      <c r="H8" s="54" t="s">
        <v>14</v>
      </c>
      <c r="I8" s="36"/>
      <c r="J8" s="63" t="s">
        <v>28</v>
      </c>
      <c r="K8" s="64"/>
      <c r="L8" s="64"/>
      <c r="M8" s="64"/>
      <c r="N8" s="64"/>
      <c r="O8" s="64"/>
      <c r="P8" s="64"/>
    </row>
    <row r="9" spans="4:9" ht="16.5">
      <c r="D9" s="27"/>
      <c r="E9" s="25" t="s">
        <v>3</v>
      </c>
      <c r="F9" s="44">
        <f>IF(F8="","",IF(F13="0",F8,IF(F13="1",IF(F10="ﾎﾞｰﾅｽ併用償還不可","ﾎﾞｰﾅｽ併用償還不可",F8-F10),"償還方法の選択を確認して下さい。")))</f>
      </c>
      <c r="I9" s="23" t="s">
        <v>13</v>
      </c>
    </row>
    <row r="10" spans="4:9" ht="18" thickBot="1">
      <c r="D10" s="8"/>
      <c r="E10" s="17" t="s">
        <v>4</v>
      </c>
      <c r="F10" s="45">
        <f>IF(F8="","",IF(F13="1",IF(F8&lt;2000000,"ﾎﾞｰﾅｽ併用償還不可",ROUNDDOWN(F8/1000000,0)/2*1000000),IF(F13="0","","償還方法の選択を確認して下さい。")))</f>
      </c>
      <c r="I10" s="23" t="s">
        <v>17</v>
      </c>
    </row>
    <row r="11" spans="4:6" ht="16.5">
      <c r="D11" s="48"/>
      <c r="E11" s="48"/>
      <c r="F11" s="52"/>
    </row>
    <row r="12" ht="18" thickBot="1"/>
    <row r="13" spans="2:16" ht="18" thickBot="1">
      <c r="B13" s="53" t="s">
        <v>15</v>
      </c>
      <c r="D13" s="13" t="s">
        <v>5</v>
      </c>
      <c r="E13" s="50">
        <f>IF(F13="","",IF(F13="0","毎月償還のみ",IF(F13="1","ボーナス併用","０ か１を入力！")))</f>
      </c>
      <c r="F13" s="60"/>
      <c r="H13" s="54" t="s">
        <v>15</v>
      </c>
      <c r="I13" s="55" t="s">
        <v>18</v>
      </c>
      <c r="J13" s="23"/>
      <c r="K13" s="23"/>
      <c r="L13" s="23"/>
      <c r="M13" s="23"/>
      <c r="N13" s="23"/>
      <c r="O13" s="23"/>
      <c r="P13" s="23"/>
    </row>
    <row r="14" spans="9:16" ht="16.5">
      <c r="I14" s="23" t="s">
        <v>19</v>
      </c>
      <c r="J14" s="23"/>
      <c r="K14" s="23"/>
      <c r="L14" s="23"/>
      <c r="M14" s="23"/>
      <c r="N14" s="23"/>
      <c r="O14" s="56"/>
      <c r="P14" s="23" t="s">
        <v>20</v>
      </c>
    </row>
    <row r="15" ht="16.5">
      <c r="O15" s="51"/>
    </row>
    <row r="16" ht="18" thickBot="1">
      <c r="O16" s="51"/>
    </row>
    <row r="17" spans="2:9" ht="16.5">
      <c r="B17" s="53" t="s">
        <v>16</v>
      </c>
      <c r="D17" s="7" t="s">
        <v>8</v>
      </c>
      <c r="E17" s="15" t="s">
        <v>3</v>
      </c>
      <c r="F17" s="46">
        <f>IF(F8="","",IF(F8&gt;=2600000,360,IF(F8&gt;=1600000,300,250)))</f>
      </c>
      <c r="H17" s="54" t="s">
        <v>16</v>
      </c>
      <c r="I17" s="23" t="s">
        <v>21</v>
      </c>
    </row>
    <row r="18" spans="4:9" ht="18" thickBot="1">
      <c r="D18" s="8"/>
      <c r="E18" s="17" t="s">
        <v>4</v>
      </c>
      <c r="F18" s="37">
        <f>IF(F8="","",IF(F13="1",IF(F8&lt;2000000,"エラー",ROUNDDOWN(F17/6,0)),IF(F13="0","","エラー１")))</f>
      </c>
      <c r="I18" s="23" t="s">
        <v>22</v>
      </c>
    </row>
    <row r="19" ht="18" thickBot="1"/>
    <row r="20" spans="4:10" ht="18" thickBot="1">
      <c r="D20" s="13" t="s">
        <v>9</v>
      </c>
      <c r="E20" s="14"/>
      <c r="F20" s="29"/>
      <c r="I20" s="34"/>
      <c r="J20" s="23" t="s">
        <v>23</v>
      </c>
    </row>
    <row r="23" ht="14.25" customHeight="1"/>
    <row r="24" ht="14.25" customHeight="1" thickBot="1"/>
    <row r="25" spans="2:9" ht="19.5">
      <c r="B25" s="24"/>
      <c r="D25" s="61" t="s">
        <v>12</v>
      </c>
      <c r="E25" s="30" t="s">
        <v>3</v>
      </c>
      <c r="F25" s="31">
        <f>IF(F13="","",IF(F13="0",IF(F8="","",ROUND(F9*G34,0)),IF(F13="1",IF(F8="","",ROUND(F9*G34,0)),"償還方法の選択を確認して下さい。")))</f>
      </c>
      <c r="I25" t="s">
        <v>25</v>
      </c>
    </row>
    <row r="26" spans="4:6" ht="21" thickBot="1">
      <c r="D26" s="62"/>
      <c r="E26" s="32" t="s">
        <v>4</v>
      </c>
      <c r="F26" s="33">
        <f>IF(F13="","",IF(F13="0","",IF(F13="1",IF(F20&lt;=12,IF(F20&gt;=1,IF(F10&gt;0,ROUND(F10*G35,0),""),"貸付月を確認してください。"),"貸付月を確認してください。"),"償還方法の選択を確認してください。")))</f>
      </c>
    </row>
    <row r="28" ht="16.5">
      <c r="D28" s="59" t="s">
        <v>27</v>
      </c>
    </row>
    <row r="32" ht="16.5" hidden="1"/>
    <row r="33" ht="18" hidden="1" thickBot="1"/>
    <row r="34" spans="1:7" ht="22.5" hidden="1">
      <c r="A34" s="22" t="s">
        <v>1</v>
      </c>
      <c r="E34" s="1" t="s">
        <v>2</v>
      </c>
      <c r="F34" s="2" t="s">
        <v>3</v>
      </c>
      <c r="G34" s="3" t="e">
        <f>POWER(1+D37,D40)*D37/(POWER(1+D37,D40)-1)</f>
        <v>#VALUE!</v>
      </c>
    </row>
    <row r="35" spans="5:7" ht="24" hidden="1" thickBot="1">
      <c r="E35" s="4"/>
      <c r="F35" s="5" t="s">
        <v>4</v>
      </c>
      <c r="G35" s="6" t="e">
        <f>IF(F13="0","",IF(F10&gt;0,D38*(1+D38*(D44-D43)/6)*POWER(1+D38,D41-1)/(POWER(1+D38,D41)-1),""))</f>
        <v>#VALUE!</v>
      </c>
    </row>
    <row r="36" spans="1:4" ht="18" hidden="1" thickBot="1">
      <c r="A36" s="13" t="s">
        <v>0</v>
      </c>
      <c r="B36" s="14"/>
      <c r="D36" s="40">
        <f>F4</f>
        <v>0.0093</v>
      </c>
    </row>
    <row r="37" spans="1:4" ht="16.5" hidden="1">
      <c r="A37" s="11" t="s">
        <v>6</v>
      </c>
      <c r="B37" s="12"/>
      <c r="D37" s="41">
        <f>D36/12</f>
        <v>0.000775</v>
      </c>
    </row>
    <row r="38" spans="1:5" ht="18" hidden="1" thickBot="1">
      <c r="A38" s="9" t="s">
        <v>7</v>
      </c>
      <c r="B38" s="10"/>
      <c r="D38" s="42">
        <f>D36/2</f>
        <v>0.00465</v>
      </c>
      <c r="E38" s="23"/>
    </row>
    <row r="39" spans="4:5" ht="18" hidden="1" thickBot="1">
      <c r="D39" s="43"/>
      <c r="E39" s="23"/>
    </row>
    <row r="40" spans="1:5" ht="16.5" hidden="1">
      <c r="A40" s="7" t="s">
        <v>8</v>
      </c>
      <c r="B40" s="15" t="s">
        <v>3</v>
      </c>
      <c r="D40" s="16">
        <f>F17</f>
      </c>
      <c r="E40" s="23"/>
    </row>
    <row r="41" spans="1:5" ht="18" hidden="1" thickBot="1">
      <c r="A41" s="8"/>
      <c r="B41" s="17" t="s">
        <v>4</v>
      </c>
      <c r="D41" s="18">
        <f>F18</f>
      </c>
      <c r="E41" s="23"/>
    </row>
    <row r="42" ht="18" hidden="1" thickBot="1"/>
    <row r="43" spans="1:7" ht="16.5" hidden="1">
      <c r="A43" s="19" t="s">
        <v>10</v>
      </c>
      <c r="B43" s="20"/>
      <c r="D43" s="16">
        <f>F20</f>
        <v>0</v>
      </c>
      <c r="G43" s="24"/>
    </row>
    <row r="44" spans="1:4" ht="18" hidden="1" thickBot="1">
      <c r="A44" s="9" t="s">
        <v>11</v>
      </c>
      <c r="B44" s="10"/>
      <c r="D44" s="21">
        <f>IF(D43&lt;6,6,IF(D43=6,12,IF(D43=12,18,12)))</f>
        <v>6</v>
      </c>
    </row>
    <row r="45" ht="16.5" hidden="1"/>
    <row r="46" ht="16.5" hidden="1"/>
    <row r="47" ht="16.5" hidden="1"/>
    <row r="48" ht="16.5" hidden="1"/>
    <row r="49" ht="16.5" hidden="1"/>
    <row r="50" ht="16.5" hidden="1"/>
  </sheetData>
  <sheetProtection/>
  <mergeCells count="2">
    <mergeCell ref="D25:D26"/>
    <mergeCell ref="J8:P8"/>
  </mergeCells>
  <dataValidations count="8">
    <dataValidation type="date" operator="equal" showInputMessage="1" showErrorMessage="1" promptTitle="入力不可" prompt="計算結果を表示します。&#10;入力しないでください。&#10;" errorTitle="入力不可" error="入力できません！&#10;自動計算事項です。&#10;" sqref="F26">
      <formula1>22051</formula1>
    </dataValidation>
    <dataValidation type="date" operator="equal" showErrorMessage="1" errorTitle="入力不可" error="入力できません！&#10;貸付金額及び償還方法で自動計算します。&#10;" sqref="F9">
      <formula1>22051</formula1>
    </dataValidation>
    <dataValidation type="date" operator="equal" showErrorMessage="1" errorTitle="入力不可" error="入力できません！&#10;貸付金額及び償還方法により自動計算します。" sqref="F10">
      <formula1>22051</formula1>
    </dataValidation>
    <dataValidation type="date" operator="equal" showInputMessage="1" showErrorMessage="1" errorTitle="入力不可" error="入力できません。&#10;貸付金額及び償還方法により自動計算します。" sqref="F17">
      <formula1>22051</formula1>
    </dataValidation>
    <dataValidation type="date" operator="equal" showInputMessage="1" showErrorMessage="1" promptTitle="入力不可" prompt="計算結果を表示します。&#10;入力しないでください。&#10;" errorTitle="入力不可" error="入力できません！&#10;自動計算項目です。" sqref="F25">
      <formula1>22051</formula1>
    </dataValidation>
    <dataValidation type="list" operator="lessThanOrEqual" showInputMessage="1" showErrorMessage="1" sqref="F13">
      <formula1>"0,1"</formula1>
    </dataValidation>
    <dataValidation errorStyle="warning" allowBlank="1" showInputMessage="1" showErrorMessage="1" sqref="E13"/>
    <dataValidation errorStyle="warning" type="list" operator="equal" showErrorMessage="1" promptTitle="入力不可" prompt="自動計算します。&#10;入力しないで下さい。" errorTitle="入力不可" error="入力できません！&#10;申込み額及び償還方法により自動計算します。" sqref="F18">
      <formula1>""""""</formula1>
    </dataValidation>
  </dataValidations>
  <printOptions/>
  <pageMargins left="0.75" right="0.75" top="1" bottom="1" header="0.512" footer="0.51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大矢根　浩子</dc:creator>
  <cp:keywords/>
  <dc:description/>
  <cp:lastModifiedBy>水原 茂</cp:lastModifiedBy>
  <cp:lastPrinted>2002-04-18T03:10:43Z</cp:lastPrinted>
  <dcterms:created xsi:type="dcterms:W3CDTF">1997-01-08T22:48:59Z</dcterms:created>
  <dcterms:modified xsi:type="dcterms:W3CDTF">2021-01-20T02:04:33Z</dcterms:modified>
  <cp:category/>
  <cp:version/>
  <cp:contentType/>
  <cp:contentStatus/>
</cp:coreProperties>
</file>