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960" windowWidth="22100" windowHeight="18720" activeTab="0"/>
  </bookViews>
  <sheets>
    <sheet name="普通貸付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<sst xmlns="http://schemas.openxmlformats.org/spreadsheetml/2006/main" count="44" uniqueCount="31">
  <si>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年利</t>
  </si>
  <si>
    <t>賦金率計算表</t>
  </si>
  <si>
    <t>賦金率</t>
  </si>
  <si>
    <t>毎月</t>
  </si>
  <si>
    <t>ボーナス</t>
  </si>
  <si>
    <t>償還方法</t>
  </si>
  <si>
    <t>月利</t>
  </si>
  <si>
    <t>半年利</t>
  </si>
  <si>
    <t>償還回数</t>
  </si>
  <si>
    <t>貸付希望予定月</t>
  </si>
  <si>
    <t>貸付月</t>
  </si>
  <si>
    <t>ボーナス初回償還月</t>
  </si>
  <si>
    <t>表示されない場合は、上段のエラー内容を確認してください。</t>
  </si>
  <si>
    <t>入力方法</t>
  </si>
  <si>
    <t>１）</t>
  </si>
  <si>
    <t>償還方法は、毎月償還のみの場合は 「０」を</t>
  </si>
  <si>
    <t>ボーナス併用償還を希望される場合は「１」のいずれかを</t>
  </si>
  <si>
    <t>欄に入力して下さい。</t>
  </si>
  <si>
    <t>２）</t>
  </si>
  <si>
    <t>貸付申込み額</t>
  </si>
  <si>
    <t>毎月とボーナスへの元金充当額は、自動的に計算されます。</t>
  </si>
  <si>
    <t>３）</t>
  </si>
  <si>
    <t>欄に希望の償還回数と貸付月を入力してください。</t>
  </si>
  <si>
    <t>償還金額の欄に定期償還額が自動で表示されます。</t>
  </si>
  <si>
    <t>普通貸付定期償還額計算書</t>
  </si>
  <si>
    <t>１回当り
償還金額</t>
  </si>
  <si>
    <t>毎月の償還回数は、１２０回、７２回、４０回から選択できます。</t>
  </si>
  <si>
    <t>なお、ボーナスの償還回数は自動的に計算され、選択することはできません。</t>
  </si>
  <si>
    <t>貸付金額が１００万円以上の場合は償還方法が選択できます。</t>
  </si>
  <si>
    <t>普通貸付以外の定期償還額は、ここでは計算できません！</t>
  </si>
  <si>
    <r>
      <t>（※必ず事前に貸付限度額及び貸付単位を確認してください）</t>
    </r>
    <r>
      <rPr>
        <sz val="11"/>
        <rFont val="ＭＳ Ｐ明朝"/>
        <family val="1"/>
      </rPr>
      <t xml:space="preserve">
欄に貸付申込み額を入力してください。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</si>
</sst>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00%"/>
    <numFmt numFmtId="184" formatCode="0.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i/>
      <u val="single"/>
      <sz val="14"/>
      <name val="ＭＳ Ｐゴシック"/>
      <family val="3"/>
    </font>
    <font>
      <sz val="11"/>
      <name val="ＭＳ Ｐ明朝"/>
      <family val="1"/>
    </font>
    <font>
      <i/>
      <u val="single"/>
      <sz val="14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15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Alignment="1">
      <alignment/>
    </xf>
    <xf numFmtId="0" fontId="0" fillId="34" borderId="12" xfId="0" applyFill="1" applyBorder="1" applyAlignment="1">
      <alignment/>
    </xf>
    <xf numFmtId="0" fontId="0" fillId="34" borderId="26" xfId="0" applyFill="1" applyBorder="1" applyAlignment="1">
      <alignment/>
    </xf>
    <xf numFmtId="0" fontId="6" fillId="0" borderId="11" xfId="0" applyFont="1" applyBorder="1" applyAlignment="1">
      <alignment/>
    </xf>
    <xf numFmtId="38" fontId="6" fillId="0" borderId="12" xfId="47" applyFont="1" applyBorder="1" applyAlignment="1">
      <alignment/>
    </xf>
    <xf numFmtId="0" fontId="6" fillId="0" borderId="14" xfId="0" applyFont="1" applyBorder="1" applyAlignment="1">
      <alignment/>
    </xf>
    <xf numFmtId="38" fontId="6" fillId="0" borderId="15" xfId="47" applyFont="1" applyBorder="1" applyAlignment="1">
      <alignment/>
    </xf>
    <xf numFmtId="0" fontId="0" fillId="34" borderId="23" xfId="0" applyFill="1" applyBorder="1" applyAlignment="1">
      <alignment/>
    </xf>
    <xf numFmtId="38" fontId="7" fillId="35" borderId="27" xfId="47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Border="1" applyAlignment="1">
      <alignment vertical="center"/>
    </xf>
    <xf numFmtId="183" fontId="0" fillId="0" borderId="26" xfId="41" applyNumberFormat="1" applyBorder="1" applyAlignment="1">
      <alignment/>
    </xf>
    <xf numFmtId="183" fontId="0" fillId="33" borderId="28" xfId="41" applyNumberFormat="1" applyFill="1" applyBorder="1" applyAlignment="1">
      <alignment/>
    </xf>
    <xf numFmtId="183" fontId="0" fillId="33" borderId="15" xfId="41" applyNumberFormat="1" applyFill="1" applyBorder="1" applyAlignment="1">
      <alignment/>
    </xf>
    <xf numFmtId="183" fontId="0" fillId="0" borderId="0" xfId="41" applyNumberFormat="1" applyAlignment="1">
      <alignment/>
    </xf>
    <xf numFmtId="38" fontId="0" fillId="0" borderId="15" xfId="47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83" fontId="0" fillId="0" borderId="0" xfId="41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7" applyFill="1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/>
    </xf>
    <xf numFmtId="38" fontId="0" fillId="0" borderId="29" xfId="47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49" fontId="0" fillId="36" borderId="26" xfId="0" applyNumberFormat="1" applyFill="1" applyBorder="1" applyAlignment="1">
      <alignment horizontal="right"/>
    </xf>
    <xf numFmtId="183" fontId="0" fillId="0" borderId="26" xfId="41" applyNumberFormat="1" applyFont="1" applyFill="1" applyBorder="1" applyAlignment="1" applyProtection="1">
      <alignment/>
      <protection locked="0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2:Q44"/>
  <sheetViews>
    <sheetView showGridLines="0" showRowColHeaders="0" showZeros="0" tabSelected="1" showOutlineSymbols="0" zoomScale="150" zoomScaleNormal="150" workbookViewId="0" topLeftCell="A1">
      <selection activeCell="F4" sqref="F4"/>
    </sheetView>
  </sheetViews>
  <sheetFormatPr defaultColWidth="8.875" defaultRowHeight="13.5"/>
  <cols>
    <col min="1" max="1" width="3.125" style="0" customWidth="1"/>
    <col min="2" max="2" width="4.00390625" style="0" customWidth="1"/>
    <col min="3" max="3" width="0.875" style="0" customWidth="1"/>
    <col min="4" max="4" width="10.625" style="0" customWidth="1"/>
    <col min="5" max="5" width="14.375" style="0" bestFit="1" customWidth="1"/>
    <col min="6" max="6" width="12.125" style="0" customWidth="1"/>
    <col min="7" max="7" width="2.625" style="0" customWidth="1"/>
    <col min="8" max="8" width="3.125" style="0" customWidth="1"/>
    <col min="9" max="9" width="6.875" style="0" customWidth="1"/>
    <col min="10" max="10" width="8.625" style="0" customWidth="1"/>
    <col min="11" max="11" width="6.875" style="0" customWidth="1"/>
    <col min="12" max="13" width="8.875" style="0" customWidth="1"/>
    <col min="14" max="14" width="3.625" style="0" customWidth="1"/>
    <col min="15" max="15" width="6.875" style="0" customWidth="1"/>
    <col min="16" max="16" width="3.875" style="0" customWidth="1"/>
    <col min="17" max="17" width="17.50390625" style="0" bestFit="1" customWidth="1"/>
    <col min="18" max="18" width="8.125" style="0" bestFit="1" customWidth="1"/>
    <col min="19" max="19" width="6.50390625" style="0" bestFit="1" customWidth="1"/>
    <col min="20" max="20" width="2.125" style="0" customWidth="1"/>
    <col min="21" max="21" width="9.125" style="0" bestFit="1" customWidth="1"/>
    <col min="22" max="22" width="11.125" style="0" bestFit="1" customWidth="1"/>
    <col min="23" max="23" width="10.125" style="0" bestFit="1" customWidth="1"/>
  </cols>
  <sheetData>
    <row r="2" ht="19.5">
      <c r="A2" s="28" t="s">
        <v>24</v>
      </c>
    </row>
    <row r="3" ht="18" thickBot="1"/>
    <row r="4" spans="4:6" ht="18" thickBot="1">
      <c r="D4" s="39" t="s">
        <v>0</v>
      </c>
      <c r="E4" s="14"/>
      <c r="F4" s="62">
        <v>0.0126</v>
      </c>
    </row>
    <row r="5" spans="4:12" ht="19.5">
      <c r="D5" s="45"/>
      <c r="E5" s="46"/>
      <c r="F5" s="47"/>
      <c r="H5" s="53" t="s">
        <v>13</v>
      </c>
      <c r="K5" s="58">
        <f>IF(L5="","","エラー内容")</f>
      </c>
      <c r="L5" s="59">
        <f>IF(E7="エラー","償還方法に０ か１を入力！",IF(F12="エラー","償還方法の選択を確認して下さい。",IF(F13="エラー","償還方法の選択を確認して下さい。",IF(F17="エラー","この貸付申込み額ではボーナス併用できません。",IF(F17="エラー１","償還方法の選択を確認して下さい。",IF(F25="エラー１","貸付希望予定月を確認してください。",IF(F25="エラー","償還方法の選択を確認して下さい。","")))))))</f>
      </c>
    </row>
    <row r="6" ht="18" thickBot="1"/>
    <row r="7" spans="2:15" ht="18" thickBot="1">
      <c r="B7" s="50" t="s">
        <v>14</v>
      </c>
      <c r="D7" s="13" t="s">
        <v>5</v>
      </c>
      <c r="E7" s="57"/>
      <c r="F7" s="61"/>
      <c r="H7" s="50" t="s">
        <v>14</v>
      </c>
      <c r="I7" t="s">
        <v>28</v>
      </c>
      <c r="J7" s="23"/>
      <c r="K7" s="23"/>
      <c r="L7" s="23"/>
      <c r="M7" s="23"/>
      <c r="N7" s="23"/>
      <c r="O7" s="23"/>
    </row>
    <row r="8" spans="4:14" ht="16.5">
      <c r="D8" s="46"/>
      <c r="E8" s="55"/>
      <c r="F8" s="48"/>
      <c r="I8" s="51" t="s">
        <v>15</v>
      </c>
      <c r="J8" s="23"/>
      <c r="K8" s="23"/>
      <c r="L8" s="23"/>
      <c r="M8" s="23"/>
      <c r="N8" s="23"/>
    </row>
    <row r="9" spans="4:16" ht="16.5">
      <c r="D9" s="46"/>
      <c r="E9" s="55"/>
      <c r="F9" s="48"/>
      <c r="I9" s="23" t="s">
        <v>16</v>
      </c>
      <c r="J9" s="23"/>
      <c r="K9" s="23"/>
      <c r="L9" s="23"/>
      <c r="M9" s="23"/>
      <c r="N9" s="23"/>
      <c r="O9" s="52"/>
      <c r="P9" s="23" t="s">
        <v>17</v>
      </c>
    </row>
    <row r="10" ht="18" thickBot="1"/>
    <row r="11" spans="2:17" ht="26.25" customHeight="1">
      <c r="B11" s="50" t="s">
        <v>18</v>
      </c>
      <c r="D11" s="54" t="s">
        <v>19</v>
      </c>
      <c r="E11" s="26"/>
      <c r="F11" s="36"/>
      <c r="H11" s="50" t="s">
        <v>18</v>
      </c>
      <c r="I11" s="37"/>
      <c r="J11" s="65" t="s">
        <v>30</v>
      </c>
      <c r="K11" s="66"/>
      <c r="L11" s="66"/>
      <c r="M11" s="66"/>
      <c r="N11" s="66"/>
      <c r="O11" s="66"/>
      <c r="P11" s="66"/>
      <c r="Q11" s="66"/>
    </row>
    <row r="12" spans="4:9" ht="16.5">
      <c r="D12" s="27"/>
      <c r="E12" s="25" t="s">
        <v>3</v>
      </c>
      <c r="F12" s="56">
        <f>IF(F11="","",IF(F7="0",F11,IF(F7="1",F11-F13,"エラー")))</f>
      </c>
      <c r="I12" s="23" t="s">
        <v>20</v>
      </c>
    </row>
    <row r="13" spans="4:9" ht="18" thickBot="1">
      <c r="D13" s="8"/>
      <c r="E13" s="17" t="s">
        <v>4</v>
      </c>
      <c r="F13" s="44">
        <f>IF(F11="","",IF(F7="1",ROUNDDOWN(F11/2/10000,0)*10000,IF(F7="0","","エラー")))</f>
      </c>
      <c r="I13" s="23"/>
    </row>
    <row r="14" spans="4:6" ht="16.5">
      <c r="D14" s="46"/>
      <c r="E14" s="46"/>
      <c r="F14" s="49"/>
    </row>
    <row r="15" ht="18" thickBot="1">
      <c r="K15" s="48"/>
    </row>
    <row r="16" spans="2:10" ht="16.5">
      <c r="B16" s="50" t="s">
        <v>21</v>
      </c>
      <c r="D16" s="7" t="s">
        <v>8</v>
      </c>
      <c r="E16" s="15" t="s">
        <v>3</v>
      </c>
      <c r="F16" s="29"/>
      <c r="H16" s="50" t="s">
        <v>21</v>
      </c>
      <c r="I16" s="35"/>
      <c r="J16" t="s">
        <v>22</v>
      </c>
    </row>
    <row r="17" spans="4:9" ht="18" thickBot="1">
      <c r="D17" s="8"/>
      <c r="E17" s="17" t="s">
        <v>4</v>
      </c>
      <c r="F17" s="38">
        <f>IF(F11="","",IF(F7="1",IF(F11&lt;1000000,"エラー",ROUNDDOWN(F16/6,0)),IF(F7="0","","エラー１")))</f>
      </c>
      <c r="I17" s="60" t="s">
        <v>26</v>
      </c>
    </row>
    <row r="18" ht="18" thickBot="1">
      <c r="I18" s="60" t="s">
        <v>27</v>
      </c>
    </row>
    <row r="19" spans="4:6" ht="18" thickBot="1">
      <c r="D19" s="13" t="s">
        <v>9</v>
      </c>
      <c r="E19" s="14"/>
      <c r="F19" s="30"/>
    </row>
    <row r="22" ht="14.25" customHeight="1"/>
    <row r="23" ht="14.25" customHeight="1" thickBot="1"/>
    <row r="24" spans="2:9" ht="17.25" customHeight="1">
      <c r="B24" s="24"/>
      <c r="D24" s="63" t="s">
        <v>25</v>
      </c>
      <c r="E24" s="31" t="s">
        <v>3</v>
      </c>
      <c r="F24" s="32">
        <f>IF(F11="","",IF(F7="0",IF(F11="","",ROUND(F12*I34,0)),IF(F7="1",IF(F11="","",ROUND(F12*I34,0)),"エラー")))</f>
      </c>
      <c r="I24" t="s">
        <v>23</v>
      </c>
    </row>
    <row r="25" spans="4:9" ht="21" thickBot="1">
      <c r="D25" s="64"/>
      <c r="E25" s="33" t="s">
        <v>4</v>
      </c>
      <c r="F25" s="34">
        <f>IF(F11="","",IF(F7="0","",IF(F7="1",IF(F19&lt;=12,IF(F19&gt;=1,IF(F11="","",ROUND(F13*I35,0)),"エラー１"),"エラー１"),"エラー")))</f>
      </c>
      <c r="I25" t="s">
        <v>12</v>
      </c>
    </row>
    <row r="28" ht="16.5">
      <c r="D28" s="60" t="s">
        <v>29</v>
      </c>
    </row>
    <row r="30" ht="12" customHeight="1"/>
    <row r="31" ht="16.5" hidden="1"/>
    <row r="32" ht="16.5" hidden="1"/>
    <row r="33" ht="16.5" hidden="1"/>
    <row r="34" spans="3:9" ht="22.5" hidden="1">
      <c r="C34" s="22" t="s">
        <v>1</v>
      </c>
      <c r="G34" s="1" t="s">
        <v>2</v>
      </c>
      <c r="H34" s="2" t="s">
        <v>3</v>
      </c>
      <c r="I34" s="3" t="e">
        <f>POWER(1+E37,E40)*E37/(POWER(1+E37,E40)-1)</f>
        <v>#DIV/0!</v>
      </c>
    </row>
    <row r="35" spans="7:9" ht="24" hidden="1" thickBot="1">
      <c r="G35" s="4"/>
      <c r="H35" s="5" t="s">
        <v>4</v>
      </c>
      <c r="I35" s="6" t="e">
        <f>IF(F7="0","",IF(F13&gt;0,E38*(1+E38*(E44-E43)/6)*POWER(1+E38,E41-1)/(POWER(1+E38,E41)-1),""))</f>
        <v>#VALUE!</v>
      </c>
    </row>
    <row r="36" spans="3:5" ht="18" hidden="1" thickBot="1">
      <c r="C36" s="13" t="s">
        <v>0</v>
      </c>
      <c r="D36" s="14"/>
      <c r="E36" s="40">
        <f>F4</f>
        <v>0.0126</v>
      </c>
    </row>
    <row r="37" spans="3:5" ht="16.5" hidden="1">
      <c r="C37" s="11" t="s">
        <v>6</v>
      </c>
      <c r="D37" s="12"/>
      <c r="E37" s="41">
        <f>E36/12</f>
        <v>0.00105</v>
      </c>
    </row>
    <row r="38" spans="3:7" ht="18" hidden="1" thickBot="1">
      <c r="C38" s="9" t="s">
        <v>7</v>
      </c>
      <c r="D38" s="10"/>
      <c r="E38" s="42">
        <f>E36/2</f>
        <v>0.0063</v>
      </c>
      <c r="G38" s="23"/>
    </row>
    <row r="39" spans="5:7" ht="16.5" hidden="1">
      <c r="E39" s="43"/>
      <c r="G39" s="23"/>
    </row>
    <row r="40" spans="3:7" ht="16.5" hidden="1">
      <c r="C40" s="7" t="s">
        <v>8</v>
      </c>
      <c r="D40" s="15" t="s">
        <v>3</v>
      </c>
      <c r="E40" s="16">
        <f>F16</f>
        <v>0</v>
      </c>
      <c r="G40" s="23"/>
    </row>
    <row r="41" spans="3:7" ht="18" hidden="1" thickBot="1">
      <c r="C41" s="8"/>
      <c r="D41" s="17" t="s">
        <v>4</v>
      </c>
      <c r="E41" s="18">
        <f>F17</f>
      </c>
      <c r="G41" s="23"/>
    </row>
    <row r="42" ht="16.5" hidden="1"/>
    <row r="43" spans="3:9" ht="16.5" hidden="1">
      <c r="C43" s="19" t="s">
        <v>10</v>
      </c>
      <c r="D43" s="20"/>
      <c r="E43" s="16">
        <f>F19</f>
        <v>0</v>
      </c>
      <c r="I43" s="24"/>
    </row>
    <row r="44" spans="3:5" ht="18" hidden="1" thickBot="1">
      <c r="C44" s="9" t="s">
        <v>11</v>
      </c>
      <c r="D44" s="10"/>
      <c r="E44" s="21">
        <f>IF(E43&lt;6,6,IF(E43=6,12,IF(E43=12,18,12)))</f>
        <v>6</v>
      </c>
    </row>
    <row r="45" ht="16.5" hidden="1"/>
    <row r="46" ht="16.5" hidden="1"/>
    <row r="47" ht="16.5" hidden="1"/>
    <row r="48" ht="16.5" hidden="1"/>
    <row r="49" ht="16.5" hidden="1"/>
    <row r="50" ht="16.5" hidden="1"/>
  </sheetData>
  <sheetProtection/>
  <mergeCells count="2">
    <mergeCell ref="D24:D25"/>
    <mergeCell ref="J11:Q11"/>
  </mergeCells>
  <dataValidations count="9">
    <dataValidation type="list" operator="equal" showInputMessage="1" showErrorMessage="1" promptTitle="入力不可" prompt="自動計算します。&#10;入力しないで下さい。" errorTitle="入力不可" error="入力できません！&#10;自動計算項目です。" sqref="F25">
      <formula1>""""""</formula1>
    </dataValidation>
    <dataValidation errorStyle="warning" type="decimal" operator="equal" allowBlank="1" showErrorMessage="1" promptTitle="入力不可" prompt="ここには、入力できません。" errorTitle="入力不可" error="現在の利率は、年利2.26％です。&#10;" sqref="F5">
      <formula1>2.26</formula1>
    </dataValidation>
    <dataValidation type="date" operator="equal" allowBlank="1" showErrorMessage="1" promptTitle="入力不可" prompt="自動計算します。&#10;入力しないで下さい。" errorTitle="入力不可" error="入力できません。&#10;申込み額及び償還方法により自動計算します。&#10;" sqref="F14">
      <formula1>22051</formula1>
    </dataValidation>
    <dataValidation errorStyle="warning" type="list" operator="equal" showErrorMessage="1" promptTitle="入力不可" prompt="自動計算します。&#10;入力しないで下さい。" errorTitle="入力不可" error="入力できません！&#10;申込み額及び償還方法により自動計算します。" sqref="F17">
      <formula1>""""""</formula1>
    </dataValidation>
    <dataValidation type="list" allowBlank="1" showInputMessage="1" showErrorMessage="1" sqref="F7">
      <formula1>"0,1"</formula1>
    </dataValidation>
    <dataValidation type="list" operator="equal" allowBlank="1" showErrorMessage="1" promptTitle="入力不可" errorTitle="入力不可" error="毎月の元金充当額は自動計算&#10;されます。&#10;" sqref="F12">
      <formula1>""""""</formula1>
    </dataValidation>
    <dataValidation type="list" operator="equal" allowBlank="1" showInputMessage="1" showErrorMessage="1" errorTitle="入力不可" error="ボーナス元金充当金額は、自動計算&#10;します。" sqref="F13">
      <formula1>""""""</formula1>
    </dataValidation>
    <dataValidation type="list" allowBlank="1" showInputMessage="1" showErrorMessage="1" errorTitle="償還回数が間違ってます。" error="選択できる償還回数は、&#10;４０回、７２回、１２０回です。&#10;" sqref="F16">
      <formula1>"40,72,120"</formula1>
    </dataValidation>
    <dataValidation type="list" operator="equal" showInputMessage="1" showErrorMessage="1" promptTitle="入力不可" prompt="自動計算します。&#10;入力しないで下さい。" errorTitle="入力不可" error="入力できません！&#10;自動計算項目です。" sqref="F24">
      <formula1>""""""</formula1>
    </dataValidation>
  </dataValidations>
  <printOptions/>
  <pageMargins left="0.75" right="0.75" top="1" bottom="1" header="0.512" footer="0.51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大矢根　浩子</dc:creator>
  <cp:keywords/>
  <dc:description/>
  <cp:lastModifiedBy>水原 茂</cp:lastModifiedBy>
  <cp:lastPrinted>2002-04-18T03:10:43Z</cp:lastPrinted>
  <dcterms:created xsi:type="dcterms:W3CDTF">1997-01-08T22:48:59Z</dcterms:created>
  <dcterms:modified xsi:type="dcterms:W3CDTF">2021-01-20T02:05:23Z</dcterms:modified>
  <cp:category/>
  <cp:version/>
  <cp:contentType/>
  <cp:contentStatus/>
</cp:coreProperties>
</file>